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785"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<sst xmlns="http://schemas.openxmlformats.org/spreadsheetml/2006/main" count="53" uniqueCount="46">
  <si>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</si>
  <si>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</si>
  <si>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</si>
  <si>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</si>
  <si>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</si>
  <si>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</si>
  <si>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</si>
  <si>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</si>
  <si>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</si>
  <si>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</si>
  <si>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</si>
  <si>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</si>
  <si>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</si>
  <si>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</si>
  <si>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</si>
  <si>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</si>
  <si>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</si>
  <si>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</si>
  <si>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</si>
  <si>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</si>
  <si>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</si>
  <si>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</si>
  <si>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</si>
  <si>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</si>
  <si>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</si>
  <si>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</si>
  <si>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</si>
  <si>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</si>
  <si>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</si>
  <si>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</si>
  <si>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</si>
  <si>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</si>
  <si>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</si>
  <si>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</si>
  <si>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val="single"/>
        <sz val="11"/>
        <color indexed="8"/>
        <rFont val="Arial"/>
        <family val="2"/>
      </rPr>
      <t>(must include narrative and supporting figures)</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</si>
  <si>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</si>
  <si>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</si>
  <si>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 onwards:</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</si>
  <si>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2021/22</t>
  </si>
  <si>
    <t>2022/23</t>
  </si>
  <si>
    <t xml:space="preserve">RPC appreciates that its reserves are still higher than the norm. This is because RPC is still completing its CIL infrastructure spending. In June 2023 it reported it had since March 2023 spent £14283 on paving in front of the Parish Hall. It is therefore expected that its reserves will fall to normal levels by March 2024 (and its Asset Register will rise). </t>
  </si>
  <si>
    <t>YES</t>
  </si>
  <si>
    <t>In 2022-2023 there was only a VAT refund (i.e. no CIL or Transparency Code income), which happens to be smaller than the previous year. It will rise again probably next year.</t>
  </si>
  <si>
    <t>During 2022-2023 monthly staff costs rose for several reasons: the Clerk (from £280.58 to £302.25 i.e. +7.7% to give one increment in line to NALC national scales, but were just £12.09/hour - a little above the UK Living Wage for outside of London), for the litter picker (from £132.00 to £138.50) and for the website manager (from £80.00 to £132.01 as RPC felt he had been undervalued)</t>
  </si>
  <si>
    <t>As part of its necessary CIL infrastructure spend before any legal time limit, RPC has had the following one-off payments in 2022-2023 incl VAT: Westcotec traffic speed signs (£13050), pre-paving consultancy in front of the Parish Hall (£7045 for planning and drainage consultant fees and £621 for trial materials=£7666), wild trail creation (£7066 comprising a biodiversity survey (£4666) and groundwork (£2400), oak signage (£4638). Such one-off CIL (£32399) expenditure accounts for the additional 2022-2023 spend. £32399-£32455=a difference of just £56</t>
  </si>
  <si>
    <t>Expenditure in 2021-2022 brought RPC's fixed assets to £10750 excl. VAT. This year (2022-2023) RPC invested in its fixed assets to the extent of downlights at the Parish Hall (£1174, ecl VAT), speed signs (£10875), oak signs (£3865) and a defibrillator (£1305), taking its fixed assets to £27969 excl.VAT. This +160.2% increase was necessary as part of its CIL infrastructure spend. It will lead to increased insurance costs next year. Fixed assets are listed for each year on RPC's website.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</si>
</sst>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Fill="1" applyAlignment="1">
      <alignment vertical="center"/>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10" fontId="49" fillId="0" borderId="0" xfId="0" applyNumberFormat="1" applyFont="1" applyFill="1" applyAlignment="1">
      <alignment/>
    </xf>
    <xf numFmtId="0" fontId="49" fillId="0" borderId="0" xfId="0" applyFont="1" applyFill="1" applyAlignment="1">
      <alignment horizontal="center"/>
    </xf>
    <xf numFmtId="0" fontId="49" fillId="0" borderId="0" xfId="0" applyFont="1" applyBorder="1" applyAlignment="1">
      <alignment horizontal="center" wrapText="1"/>
    </xf>
    <xf numFmtId="0" fontId="51" fillId="37" borderId="11" xfId="0" applyFont="1" applyFill="1" applyBorder="1" applyAlignment="1">
      <alignment horizontal="center" wrapText="1"/>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49" fillId="0" borderId="0" xfId="0" applyFont="1" applyFill="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0" borderId="12" xfId="0" applyBorder="1" applyAlignment="1">
      <alignment/>
    </xf>
    <xf numFmtId="0" fontId="0" fillId="38" borderId="0" xfId="0" applyFill="1" applyAlignment="1">
      <alignment/>
    </xf>
    <xf numFmtId="0" fontId="47" fillId="0" borderId="13" xfId="0" applyFont="1" applyBorder="1" applyAlignment="1">
      <alignment/>
    </xf>
    <xf numFmtId="0" fontId="49" fillId="39" borderId="0" xfId="0" applyFont="1" applyFill="1" applyAlignment="1">
      <alignment/>
    </xf>
    <xf numFmtId="3" fontId="4" fillId="39" borderId="0" xfId="0" applyNumberFormat="1" applyFont="1" applyFill="1" applyBorder="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Font="1" applyAlignment="1">
      <alignment/>
    </xf>
    <xf numFmtId="0" fontId="49"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4" xfId="0" applyFont="1" applyBorder="1" applyAlignment="1">
      <alignment wrapText="1"/>
    </xf>
    <xf numFmtId="0" fontId="55" fillId="0" borderId="0" xfId="0" applyFont="1" applyAlignment="1">
      <alignment horizontal="left" vertical="center" wrapText="1"/>
    </xf>
    <xf numFmtId="0" fontId="55"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80" zoomScaleNormal="80" zoomScalePageLayoutView="0" workbookViewId="0" topLeftCell="D4">
      <selection activeCell="N15" sqref="N15"/>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50.421875" style="12" bestFit="1" customWidth="1"/>
    <col min="14" max="14" width="167.7109375" style="3" customWidth="1"/>
    <col min="15" max="22" width="9.140625" style="17" customWidth="1"/>
    <col min="23" max="16384" width="9.140625" style="3" customWidth="1"/>
  </cols>
  <sheetData>
    <row r="1" spans="1:12" ht="18">
      <c r="A1" s="43" t="s">
        <v>16</v>
      </c>
      <c r="B1" s="44"/>
      <c r="C1" s="44"/>
      <c r="D1" s="44"/>
      <c r="E1" s="44"/>
      <c r="F1" s="44"/>
      <c r="G1" s="44"/>
      <c r="H1" s="44"/>
      <c r="I1" s="44"/>
      <c r="J1" s="44"/>
      <c r="K1" s="44"/>
      <c r="L1" s="9"/>
    </row>
    <row r="2" spans="1:13" ht="15.75">
      <c r="A2" s="29" t="s">
        <v>17</v>
      </c>
      <c r="B2" s="24"/>
      <c r="C2" s="37"/>
      <c r="D2" s="24"/>
      <c r="E2" s="24"/>
      <c r="F2" s="24"/>
      <c r="G2" s="24"/>
      <c r="H2" s="24"/>
      <c r="I2" s="24"/>
      <c r="J2" s="24"/>
      <c r="K2" s="24"/>
      <c r="L2" s="9"/>
      <c r="M2" s="25"/>
    </row>
    <row r="3" spans="1:12" ht="14.25" customHeight="1">
      <c r="A3" s="29" t="s">
        <v>18</v>
      </c>
      <c r="C3" s="36"/>
      <c r="L3" s="9"/>
    </row>
    <row r="4" ht="14.25">
      <c r="A4" s="1" t="s">
        <v>36</v>
      </c>
    </row>
    <row r="5" spans="1:13" ht="99" customHeight="1">
      <c r="A5" s="49" t="s">
        <v>37</v>
      </c>
      <c r="B5" s="50"/>
      <c r="C5" s="50"/>
      <c r="D5" s="50"/>
      <c r="E5" s="50"/>
      <c r="F5" s="50"/>
      <c r="G5" s="50"/>
      <c r="H5" s="50"/>
      <c r="M5" s="25"/>
    </row>
    <row r="6" ht="14.25">
      <c r="A6" s="30"/>
    </row>
    <row r="7" spans="1:14" ht="15">
      <c r="A7" s="30"/>
      <c r="D7" s="4"/>
      <c r="F7" s="4"/>
      <c r="N7" s="27"/>
    </row>
    <row r="8" spans="4:14" ht="44.25">
      <c r="D8" s="38" t="s">
        <v>38</v>
      </c>
      <c r="E8" s="27"/>
      <c r="F8" s="38" t="s">
        <v>39</v>
      </c>
      <c r="G8" s="38" t="s">
        <v>0</v>
      </c>
      <c r="H8" s="38" t="s">
        <v>0</v>
      </c>
      <c r="I8" s="38"/>
      <c r="J8" s="38"/>
      <c r="K8" s="38"/>
      <c r="L8" s="39" t="s">
        <v>15</v>
      </c>
      <c r="M8" s="10" t="s">
        <v>10</v>
      </c>
      <c r="N8" s="40" t="s">
        <v>34</v>
      </c>
    </row>
    <row r="9" spans="4:14" ht="15">
      <c r="D9" s="38" t="s">
        <v>1</v>
      </c>
      <c r="E9" s="27"/>
      <c r="F9" s="38" t="s">
        <v>1</v>
      </c>
      <c r="G9" s="38" t="s">
        <v>1</v>
      </c>
      <c r="H9" s="38" t="s">
        <v>14</v>
      </c>
      <c r="I9" s="38"/>
      <c r="J9" s="38"/>
      <c r="K9" s="27"/>
      <c r="L9" s="27"/>
      <c r="N9" s="23"/>
    </row>
    <row r="10" spans="4:14" ht="15" thickBot="1">
      <c r="D10" s="4"/>
      <c r="E10" s="4"/>
      <c r="N10" s="23"/>
    </row>
    <row r="11" spans="1:14" ht="44.25" customHeight="1" thickBot="1">
      <c r="A11" s="45" t="s">
        <v>2</v>
      </c>
      <c r="B11" s="45"/>
      <c r="C11" s="45"/>
      <c r="D11" s="8">
        <v>132166</v>
      </c>
      <c r="F11" s="8">
        <v>141703</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4:14" ht="15" thickBot="1">
      <c r="D12" s="5"/>
      <c r="F12" s="5"/>
      <c r="N12" s="23"/>
    </row>
    <row r="13" spans="1:14" ht="31.5" customHeight="1" thickBot="1">
      <c r="A13" s="46" t="s">
        <v>20</v>
      </c>
      <c r="B13" s="47"/>
      <c r="C13" s="48"/>
      <c r="D13" s="8">
        <v>27209</v>
      </c>
      <c r="F13" s="8">
        <v>27751</v>
      </c>
      <c r="G13" s="5">
        <f>F13-D13</f>
        <v>542</v>
      </c>
      <c r="H13" s="6">
        <f>IF((D13&gt;F13),(D13-F13)/D13,IF(D13&lt;F13,-(D13-F13)/D13,IF(D13=F13,0)))</f>
        <v>0.019919879451652026</v>
      </c>
      <c r="I13" s="3">
        <f>IF(D13-F13&lt;200,0,IF(D13-F13&gt;200,1,IF(D13-F13=200,1)))</f>
        <v>0</v>
      </c>
      <c r="J13" s="3">
        <f>IF(F13-D13&lt;200,0,IF(F13-D13&gt;200,1,IF(F13-D13=200,1)))</f>
        <v>1</v>
      </c>
      <c r="K13" s="4">
        <f>IF(H13&lt;0.15,0,IF(H13&gt;0.15,1,IF(H13=0.15,1)))</f>
        <v>0</v>
      </c>
      <c r="L13" s="4" t="str">
        <f>IF((H13&lt;15%)*AND(G13&lt;100000)*OR(G13&gt;-100000),"NO","YES")</f>
        <v>NO</v>
      </c>
      <c r="M13" s="10" t="str">
        <f>IF((L13="YES")*AND(I13+J13&lt;1),"Explanation not required, difference less than £200"," ")</f>
        <v> </v>
      </c>
      <c r="N13" s="13"/>
    </row>
    <row r="14" spans="4:14" ht="15" thickBot="1">
      <c r="D14" s="5"/>
      <c r="F14" s="5"/>
      <c r="G14" s="5"/>
      <c r="H14" s="6"/>
      <c r="K14" s="4"/>
      <c r="L14" s="4"/>
      <c r="N14" s="23"/>
    </row>
    <row r="15" spans="1:14" ht="19.5" customHeight="1" thickBot="1">
      <c r="A15" s="42" t="s">
        <v>3</v>
      </c>
      <c r="B15" s="42"/>
      <c r="C15" s="42"/>
      <c r="D15" s="8">
        <v>2763</v>
      </c>
      <c r="F15" s="8">
        <v>1283</v>
      </c>
      <c r="G15" s="5">
        <f>F15-D15</f>
        <v>-1480</v>
      </c>
      <c r="H15" s="6">
        <f>IF((D15&gt;F15),(D15-F15)/D15,IF(D15&lt;F15,-(D15-F15)/D15,IF(D15=F15,0)))</f>
        <v>0.5356496561708288</v>
      </c>
      <c r="I15" s="3">
        <f>IF(D15-F15&lt;200,0,IF(D15-F15&gt;200,1,IF(D15-F15=200,1)))</f>
        <v>1</v>
      </c>
      <c r="J15" s="3">
        <f>IF(F15-D15&lt;200,0,IF(F15-D15&gt;200,1,IF(F15-D15=200,1)))</f>
        <v>0</v>
      </c>
      <c r="K15" s="4">
        <f>IF(H15&lt;0.15,0,IF(H15&gt;0.15,1,IF(H15=0.15,1)))</f>
        <v>1</v>
      </c>
      <c r="L15" s="4" t="str">
        <f>IF((H15&lt;15%)*AND(G15&lt;100000)*OR(G15&gt;-100000),"NO","YES")</f>
        <v>YES</v>
      </c>
      <c r="M15" s="10"/>
      <c r="N15" s="13" t="s">
        <v>42</v>
      </c>
    </row>
    <row r="16" spans="4:14" ht="15" thickBot="1">
      <c r="D16" s="5"/>
      <c r="F16" s="5"/>
      <c r="G16" s="5"/>
      <c r="H16" s="6"/>
      <c r="K16" s="4"/>
      <c r="L16" s="4"/>
      <c r="N16" s="23"/>
    </row>
    <row r="17" spans="1:14" ht="19.5" customHeight="1" thickBot="1">
      <c r="A17" s="42" t="s">
        <v>4</v>
      </c>
      <c r="B17" s="42"/>
      <c r="C17" s="42"/>
      <c r="D17" s="8">
        <v>5765</v>
      </c>
      <c r="F17" s="8">
        <v>6760</v>
      </c>
      <c r="G17" s="5">
        <f>F17-D17</f>
        <v>995</v>
      </c>
      <c r="H17" s="6">
        <f>IF((D17&gt;F17),(D17-F17)/D17,IF(D17&lt;F17,-(D17-F17)/D17,IF(D17=F17,0)))</f>
        <v>0.17259323503902863</v>
      </c>
      <c r="I17" s="3">
        <f>IF(D17-F17&lt;200,0,IF(D17-F17&gt;200,1,IF(D17-F17=200,1)))</f>
        <v>0</v>
      </c>
      <c r="J17" s="3">
        <f>IF(F17-D17&lt;200,0,IF(F17-D17&gt;200,1,IF(F17-D17=200,1)))</f>
        <v>1</v>
      </c>
      <c r="K17" s="4">
        <f>IF(H17&lt;0.15,0,IF(H17&gt;0.15,1,IF(H17=0.15,1)))</f>
        <v>1</v>
      </c>
      <c r="L17" s="4" t="str">
        <f>IF((H17&lt;15%)*AND(G17&lt;100000)*OR(G17&gt;-100000),"NO","YES")</f>
        <v>YES</v>
      </c>
      <c r="M17" s="10"/>
      <c r="N17" s="13" t="s">
        <v>43</v>
      </c>
    </row>
    <row r="18" spans="4:14" ht="15" thickBot="1">
      <c r="D18" s="5"/>
      <c r="F18" s="5"/>
      <c r="G18" s="5"/>
      <c r="H18" s="6"/>
      <c r="K18" s="4"/>
      <c r="L18" s="4"/>
      <c r="N18" s="23"/>
    </row>
    <row r="19" spans="1:14" ht="19.5" customHeight="1" thickBot="1">
      <c r="A19" s="42" t="s">
        <v>7</v>
      </c>
      <c r="B19" s="42"/>
      <c r="C19" s="42"/>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IF((H19&lt;15%)*AND(G19&lt;100000)*OR(G19&gt;-100000),"NO","YES")</f>
        <v>NO</v>
      </c>
      <c r="M19" s="10" t="str">
        <f>IF((L19="YES")*AND(I19+J19&lt;1),"Explanation not required, difference less than £200"," ")</f>
        <v> </v>
      </c>
      <c r="N19" s="13"/>
    </row>
    <row r="20" spans="4:14" ht="15" thickBot="1">
      <c r="D20" s="5"/>
      <c r="F20" s="5"/>
      <c r="G20" s="5"/>
      <c r="H20" s="6"/>
      <c r="K20" s="4"/>
      <c r="L20" s="4"/>
      <c r="N20" s="23"/>
    </row>
    <row r="21" spans="1:14" ht="19.5" customHeight="1" thickBot="1">
      <c r="A21" s="42" t="s">
        <v>21</v>
      </c>
      <c r="B21" s="42"/>
      <c r="C21" s="42"/>
      <c r="D21" s="8">
        <v>14670</v>
      </c>
      <c r="F21" s="8">
        <v>47125</v>
      </c>
      <c r="G21" s="5">
        <f>F21-D21</f>
        <v>32455</v>
      </c>
      <c r="H21" s="6">
        <f>IF((D21&gt;F21),(D21-F21)/D21,IF(D21&lt;F21,-(D21-F21)/D21,IF(D21=F21,0)))</f>
        <v>2.212338104976142</v>
      </c>
      <c r="I21" s="3">
        <f>IF(D21-F21&lt;200,0,IF(D21-F21&gt;200,1,IF(D21-F21=200,1)))</f>
        <v>0</v>
      </c>
      <c r="J21" s="3">
        <f>IF(F21-D21&lt;200,0,IF(F21-D21&gt;200,1,IF(F21-D21=200,1)))</f>
        <v>1</v>
      </c>
      <c r="K21" s="4">
        <f>IF(H21&lt;0.15,0,IF(H21&gt;0.15,1,IF(H21=0.15,1)))</f>
        <v>1</v>
      </c>
      <c r="L21" s="4" t="str">
        <f>IF((H21&lt;15%)*AND(G21&lt;100000)*OR(G21&gt;-100000),"NO","YES")</f>
        <v>YES</v>
      </c>
      <c r="M21" s="10"/>
      <c r="N21" s="13" t="s">
        <v>44</v>
      </c>
    </row>
    <row r="22" spans="4:14" ht="15" thickBot="1">
      <c r="D22" s="5"/>
      <c r="F22" s="5"/>
      <c r="G22" s="5"/>
      <c r="H22" s="6"/>
      <c r="K22" s="4"/>
      <c r="L22" s="4"/>
      <c r="N22" s="23"/>
    </row>
    <row r="23" spans="1:14" ht="19.5" customHeight="1" thickBot="1">
      <c r="A23" s="7" t="s">
        <v>5</v>
      </c>
      <c r="D23" s="2">
        <f>D11+D13+D15-D17-D19-D21</f>
        <v>141703</v>
      </c>
      <c r="F23" s="2">
        <f>F11+F13+F15-F17-F19-F21</f>
        <v>116852</v>
      </c>
      <c r="G23" s="5"/>
      <c r="H23" s="6"/>
      <c r="K23" s="4"/>
      <c r="L23" s="4"/>
      <c r="M23" s="14" t="s">
        <v>12</v>
      </c>
      <c r="N23" s="23"/>
    </row>
    <row r="24" spans="1:14" s="17" customFormat="1" ht="29.25">
      <c r="A24" s="16"/>
      <c r="D24" s="18"/>
      <c r="E24" s="3"/>
      <c r="F24" s="18"/>
      <c r="G24" s="5"/>
      <c r="H24" s="19"/>
      <c r="K24" s="20"/>
      <c r="L24" s="21" t="s">
        <v>41</v>
      </c>
      <c r="M24" s="22"/>
      <c r="N24" s="28" t="s">
        <v>40</v>
      </c>
    </row>
    <row r="25" spans="4:14" ht="15" thickBot="1">
      <c r="D25" s="5"/>
      <c r="F25" s="5"/>
      <c r="G25" s="5"/>
      <c r="H25" s="6"/>
      <c r="K25" s="4"/>
      <c r="L25" s="4"/>
      <c r="N25" s="23"/>
    </row>
    <row r="26" spans="1:14" ht="19.5" customHeight="1" thickBot="1">
      <c r="A26" s="42" t="s">
        <v>9</v>
      </c>
      <c r="B26" s="42"/>
      <c r="C26" s="42"/>
      <c r="D26" s="8">
        <v>141703</v>
      </c>
      <c r="F26" s="8">
        <v>116852</v>
      </c>
      <c r="G26" s="5"/>
      <c r="H26" s="6"/>
      <c r="K26" s="4"/>
      <c r="L26" s="4"/>
      <c r="M26" s="15" t="s">
        <v>12</v>
      </c>
      <c r="N26" s="23"/>
    </row>
    <row r="27" spans="4:14" ht="15" thickBot="1">
      <c r="D27" s="5"/>
      <c r="F27" s="5"/>
      <c r="G27" s="5"/>
      <c r="H27" s="6"/>
      <c r="K27" s="4"/>
      <c r="L27" s="4"/>
      <c r="N27" s="23"/>
    </row>
    <row r="28" spans="1:14" ht="19.5" customHeight="1" thickBot="1">
      <c r="A28" s="42" t="s">
        <v>8</v>
      </c>
      <c r="B28" s="42"/>
      <c r="C28" s="42"/>
      <c r="D28" s="8">
        <v>10750</v>
      </c>
      <c r="F28" s="8">
        <v>27969</v>
      </c>
      <c r="G28" s="5">
        <f>F28-D28</f>
        <v>17219</v>
      </c>
      <c r="H28" s="6">
        <f>IF((D28&gt;F28),(D28-F28)/D28,IF(D28&lt;F28,-(D28-F28)/D28,IF(D28=F28,0)))</f>
        <v>1.601767441860465</v>
      </c>
      <c r="I28" s="3">
        <f>IF(D28-F28&lt;200,0,IF(D28-F28&gt;200,1,IF(D28-F28=200,1)))</f>
        <v>0</v>
      </c>
      <c r="J28" s="3">
        <f>IF(F28-D28&lt;200,0,IF(F28-D28&gt;200,1,IF(F28-D28=200,1)))</f>
        <v>1</v>
      </c>
      <c r="K28" s="4">
        <f>IF(H28&lt;0.15,0,IF(H28&gt;0.15,1,IF(H28=0.15,1)))</f>
        <v>1</v>
      </c>
      <c r="L28" s="4" t="str">
        <f>IF((H28&lt;15%)*AND(G28&lt;100000)*OR(G28&gt;-100000),"NO","YES")</f>
        <v>YES</v>
      </c>
      <c r="M28" s="10"/>
      <c r="N28" s="13" t="s">
        <v>45</v>
      </c>
    </row>
    <row r="29" spans="4:14" ht="15" thickBot="1">
      <c r="D29" s="5"/>
      <c r="F29" s="5"/>
      <c r="G29" s="5"/>
      <c r="H29" s="6"/>
      <c r="K29" s="4"/>
      <c r="L29" s="4"/>
      <c r="N29" s="23"/>
    </row>
    <row r="30" spans="1:14" ht="19.5" customHeight="1" thickBot="1">
      <c r="A30" s="42" t="s">
        <v>6</v>
      </c>
      <c r="B30" s="42"/>
      <c r="C30" s="42"/>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IF((H30&lt;15%)*AND(G30&lt;100000)*OR(G30&gt;-100000),"NO","YES")</f>
        <v>NO</v>
      </c>
      <c r="M30" s="10" t="str">
        <f>IF((L30="YES")*AND(I30+J30&lt;1),"Explanation not required, difference less than £200"," ")</f>
        <v> </v>
      </c>
      <c r="N30" s="13"/>
    </row>
    <row r="31" spans="8:14" ht="14.25">
      <c r="H31" s="6"/>
      <c r="K31" s="4"/>
      <c r="L31" s="4"/>
      <c r="N31" s="23"/>
    </row>
    <row r="32" ht="15">
      <c r="C32" s="11" t="s">
        <v>11</v>
      </c>
    </row>
    <row r="33" spans="15:22" ht="15" customHeight="1">
      <c r="O33" s="26"/>
      <c r="P33" s="26"/>
      <c r="Q33" s="26"/>
      <c r="R33" s="26"/>
      <c r="S33" s="26"/>
      <c r="T33" s="26"/>
      <c r="U33" s="26"/>
      <c r="V33" s="26"/>
    </row>
    <row r="34" spans="3:22" ht="15">
      <c r="C34" s="11" t="s">
        <v>13</v>
      </c>
      <c r="N34" s="26"/>
      <c r="O34" s="26"/>
      <c r="P34" s="26"/>
      <c r="Q34" s="26"/>
      <c r="R34" s="26"/>
      <c r="S34" s="26"/>
      <c r="T34" s="26"/>
      <c r="U34" s="26"/>
      <c r="V34" s="26"/>
    </row>
    <row r="36" ht="15">
      <c r="C36" s="11" t="s">
        <v>19</v>
      </c>
    </row>
  </sheetData>
  <sheetProtection/>
  <mergeCells count="11">
    <mergeCell ref="A5:H5"/>
    <mergeCell ref="A19:C19"/>
    <mergeCell ref="A21:C21"/>
    <mergeCell ref="A1:K1"/>
    <mergeCell ref="A26:C26"/>
    <mergeCell ref="A28:C28"/>
    <mergeCell ref="A30:C30"/>
    <mergeCell ref="A11:C11"/>
    <mergeCell ref="A13:C13"/>
    <mergeCell ref="A15:C15"/>
    <mergeCell ref="A17: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E17" sqref="E17"/>
    </sheetView>
  </sheetViews>
  <sheetFormatPr defaultColWidth="9.140625" defaultRowHeight="15"/>
  <sheetData>
    <row r="1" ht="15.75" customHeight="1">
      <c r="A1" s="32" t="s">
        <v>22</v>
      </c>
    </row>
    <row r="2" ht="15.75" customHeight="1">
      <c r="A2" s="41" t="s">
        <v>35</v>
      </c>
    </row>
    <row r="3" ht="15">
      <c r="A3" t="s">
        <v>23</v>
      </c>
    </row>
    <row r="5" spans="4:6" ht="15">
      <c r="D5" s="31" t="s">
        <v>1</v>
      </c>
      <c r="E5" s="31" t="s">
        <v>1</v>
      </c>
      <c r="F5" s="31" t="s">
        <v>1</v>
      </c>
    </row>
    <row r="6" ht="15">
      <c r="A6" s="31" t="s">
        <v>24</v>
      </c>
    </row>
    <row r="7" spans="2:4" ht="15">
      <c r="B7" s="34" t="s">
        <v>27</v>
      </c>
      <c r="D7" s="34"/>
    </row>
    <row r="8" spans="2:4" ht="15" customHeight="1">
      <c r="B8" s="34" t="s">
        <v>28</v>
      </c>
      <c r="D8" s="34"/>
    </row>
    <row r="9" spans="2:4" ht="15">
      <c r="B9" s="34" t="s">
        <v>29</v>
      </c>
      <c r="D9" s="34"/>
    </row>
    <row r="10" spans="2:4" ht="15">
      <c r="B10" s="34" t="s">
        <v>30</v>
      </c>
      <c r="D10" s="34"/>
    </row>
    <row r="11" spans="2:4" ht="15">
      <c r="B11" s="34" t="s">
        <v>31</v>
      </c>
      <c r="D11" s="34"/>
    </row>
    <row r="12" spans="2:4" ht="15">
      <c r="B12" s="34" t="s">
        <v>32</v>
      </c>
      <c r="D12" s="34"/>
    </row>
    <row r="13" spans="2:4" ht="15">
      <c r="B13" s="34" t="s">
        <v>33</v>
      </c>
      <c r="D13" s="34"/>
    </row>
    <row r="14" ht="15">
      <c r="E14" s="33">
        <f>SUM(D7:D13)</f>
        <v>0</v>
      </c>
    </row>
    <row r="16" spans="1:4" ht="15">
      <c r="A16" s="31" t="s">
        <v>25</v>
      </c>
      <c r="D16" s="34"/>
    </row>
    <row r="17" ht="15">
      <c r="E17" s="33">
        <f>D16</f>
        <v>0</v>
      </c>
    </row>
    <row r="18" spans="1:6" ht="15.75" thickBot="1">
      <c r="A18" s="31" t="s">
        <v>26</v>
      </c>
      <c r="F18" s="35">
        <f>E14+E17</f>
        <v>0</v>
      </c>
    </row>
    <row r="19" ht="15.75" thickTop="1"/>
  </sheetData>
  <sheetProtection/>
  <printOptions/>
  <pageMargins left="0.7" right="0.7" top="0.75" bottom="0.75" header="0.3" footer="0.3"/>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paul sermon</cp:lastModifiedBy>
  <cp:lastPrinted>2023-06-27T10:05:07Z</cp:lastPrinted>
  <dcterms:created xsi:type="dcterms:W3CDTF">2012-07-11T10:01:28Z</dcterms:created>
  <dcterms:modified xsi:type="dcterms:W3CDTF">2023-06-27T11:10:02Z</dcterms:modified>
  <cp:category/>
  <cp:version/>
  <cp:contentType/>
  <cp:contentStatus/>
</cp:coreProperties>
</file>